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00" windowHeight="8472"/>
  </bookViews>
  <sheets>
    <sheet name="Fermentative Quality Index" sheetId="1" r:id="rId1"/>
    <sheet name="Graphic Generator" sheetId="2" state="hidden" r:id="rId2"/>
  </sheets>
  <calcPr calcId="145621"/>
</workbook>
</file>

<file path=xl/calcChain.xml><?xml version="1.0" encoding="utf-8"?>
<calcChain xmlns="http://schemas.openxmlformats.org/spreadsheetml/2006/main">
  <c r="J19" i="1" l="1"/>
  <c r="J18" i="1"/>
  <c r="J17" i="1"/>
  <c r="J16" i="1"/>
  <c r="K16" i="1" s="1"/>
  <c r="J15" i="1"/>
  <c r="J14" i="1"/>
  <c r="J13" i="1"/>
  <c r="J12" i="1"/>
  <c r="J11" i="1"/>
  <c r="J10" i="1"/>
  <c r="I19" i="1"/>
  <c r="K19" i="1"/>
  <c r="I18" i="1"/>
  <c r="I17" i="1"/>
  <c r="K17" i="1"/>
  <c r="I16" i="1"/>
  <c r="I15" i="1"/>
  <c r="I14" i="1"/>
  <c r="K14" i="1"/>
  <c r="I13" i="1"/>
  <c r="K13" i="1"/>
  <c r="I12" i="1"/>
  <c r="K12" i="1"/>
  <c r="I11" i="1"/>
  <c r="K11" i="1"/>
  <c r="I10" i="1"/>
  <c r="F10" i="1"/>
  <c r="H10" i="1"/>
  <c r="K2" i="2"/>
  <c r="F16" i="1"/>
  <c r="H16" i="1" s="1"/>
  <c r="B22" i="1" s="1"/>
  <c r="C22" i="1" s="1"/>
  <c r="B25" i="1" s="1"/>
  <c r="B30" i="1" s="1"/>
  <c r="F13" i="1"/>
  <c r="H13" i="1"/>
  <c r="F12" i="1"/>
  <c r="H12" i="1"/>
  <c r="F11" i="1"/>
  <c r="H11" i="1"/>
  <c r="F14" i="1"/>
  <c r="H14" i="1"/>
  <c r="F15" i="1"/>
  <c r="H15" i="1"/>
  <c r="F17" i="1"/>
  <c r="H17" i="1"/>
  <c r="F18" i="1"/>
  <c r="H18" i="1"/>
  <c r="F19" i="1"/>
  <c r="H19" i="1"/>
  <c r="B23" i="1"/>
  <c r="C23" i="1"/>
  <c r="K18" i="1"/>
  <c r="K15" i="1"/>
  <c r="K10" i="1"/>
  <c r="B21" i="1"/>
  <c r="C21" i="1"/>
  <c r="B31" i="1" l="1"/>
  <c r="B2" i="2"/>
  <c r="L3" i="2" l="1"/>
  <c r="M3" i="2"/>
</calcChain>
</file>

<file path=xl/sharedStrings.xml><?xml version="1.0" encoding="utf-8"?>
<sst xmlns="http://schemas.openxmlformats.org/spreadsheetml/2006/main" count="56" uniqueCount="49">
  <si>
    <t>NH3-N</t>
  </si>
  <si>
    <t>pH</t>
  </si>
  <si>
    <t>mean</t>
  </si>
  <si>
    <t>DS</t>
  </si>
  <si>
    <t>Score on rvPC2</t>
  </si>
  <si>
    <t>Regression coefficient</t>
  </si>
  <si>
    <t>Zval</t>
  </si>
  <si>
    <t>Score on rvPC3</t>
  </si>
  <si>
    <t>Score on rvPC7</t>
  </si>
  <si>
    <t>Yi</t>
  </si>
  <si>
    <t>Yi0-100</t>
  </si>
  <si>
    <t xml:space="preserve">|minimum Ycore| </t>
  </si>
  <si>
    <t xml:space="preserve">|maximum Ycore| </t>
  </si>
  <si>
    <t>Class</t>
  </si>
  <si>
    <t>m.u.</t>
  </si>
  <si>
    <t>g kg-1 DM</t>
  </si>
  <si>
    <t>g kg-1 TN</t>
  </si>
  <si>
    <t>dmls</t>
  </si>
  <si>
    <t>Calculation</t>
  </si>
  <si>
    <t>Butyric acid</t>
  </si>
  <si>
    <t>Isobutyric acid</t>
  </si>
  <si>
    <t>Lactic acid</t>
  </si>
  <si>
    <t>Soluble CP</t>
  </si>
  <si>
    <t>Propionic acid</t>
  </si>
  <si>
    <t>Acetic acid</t>
  </si>
  <si>
    <t>Valore</t>
  </si>
  <si>
    <t>Min</t>
  </si>
  <si>
    <t>Max</t>
  </si>
  <si>
    <t>Estensione</t>
  </si>
  <si>
    <t>X</t>
  </si>
  <si>
    <t>Y</t>
  </si>
  <si>
    <t>Uncorrected</t>
  </si>
  <si>
    <t>Mediocre</t>
  </si>
  <si>
    <t>Satisfactory</t>
  </si>
  <si>
    <t>Good</t>
  </si>
  <si>
    <t>Optimum</t>
  </si>
  <si>
    <t>SOTTO</t>
  </si>
  <si>
    <t>Fermentative Quality Index</t>
  </si>
  <si>
    <t>INDEX</t>
  </si>
  <si>
    <t>Facoltà di Scienze Agrarie, Alimentari e Ambientali</t>
  </si>
  <si>
    <r>
      <t>Feed&amp;Food Science and Nutrition Institute (</t>
    </r>
    <r>
      <rPr>
        <b/>
        <sz val="12"/>
        <color indexed="8"/>
        <rFont val="Times New Roman"/>
        <family val="1"/>
      </rPr>
      <t>ISAN</t>
    </r>
    <r>
      <rPr>
        <sz val="12"/>
        <color indexed="8"/>
        <rFont val="Times New Roman"/>
        <family val="1"/>
      </rPr>
      <t>)</t>
    </r>
  </si>
  <si>
    <t>Università Cattolica del Sacro Cuore, Via E. Parmense, 29122, Piacenza</t>
  </si>
  <si>
    <t>value</t>
  </si>
  <si>
    <t>Don't use this sheet unless you have all of the required parameters and their values.</t>
  </si>
  <si>
    <t xml:space="preserve">Parameters </t>
  </si>
  <si>
    <t>Valeric acid</t>
  </si>
  <si>
    <t>Isovaleric acid</t>
  </si>
  <si>
    <t>CORN Fermentative Quality Index calculation (Beta version 1a)</t>
  </si>
  <si>
    <r>
      <t>Information on index development and validation are in Gallo et al. 2015. J Sci Food Agric DOI:10.1002/jsfa.7109 and Gallo et al. 2015. J Sci Food Agric</t>
    </r>
    <r>
      <rPr>
        <b/>
        <i/>
        <sz val="12"/>
        <rFont val="Arial"/>
        <family val="2"/>
      </rPr>
      <t xml:space="preserve"> DOI:10.1002/jsfa.7272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</si>
</sst>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00"/>
    <numFmt numFmtId="170" formatCode="0.0"/>
  </numFmts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11" fillId="0" borderId="0" xfId="0" applyFont="1"/>
    <xf numFmtId="0" fontId="4" fillId="0" borderId="0" xfId="0" applyFont="1"/>
    <xf numFmtId="0" fontId="5" fillId="0" borderId="0" xfId="0" applyFont="1"/>
    <xf numFmtId="0" fontId="12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>
                <a:solidFill>
                  <a:schemeClr val="tx1"/>
                </a:solidFill>
              </a:rPr>
              <a:t>"Fermentative Quality Index" by ISAN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'Graphic Generator'!$F$1:$K$1</c:f>
              <c:strCache>
                <c:ptCount val="1"/>
                <c:pt idx="0">
                  <c:v>Uncorrected Mediocre Satisfactory Good Optimum SOTTO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  <c:spPr>
              <a:noFill/>
              <a:ln>
                <a:noFill/>
              </a:ln>
            </c:spPr>
          </c:dPt>
          <c:dLbls>
            <c:dLbl>
              <c:idx val="0"/>
              <c:layout>
                <c:manualLayout>
                  <c:x val="-0.13267344225543751"/>
                  <c:y val="-1.36687339281385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Poor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9138544503243438E-2"/>
                  <c:y val="-6.15093026766232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6.492648615865793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6552085001907904E-2"/>
                  <c:y val="-6.15093026766232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155731752957253E-2"/>
                  <c:y val="-5.467493571255405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</c:spPr>
              <c:txPr>
                <a:bodyPr rot="-120000"/>
                <a:lstStyle/>
                <a:p>
                  <a:pPr>
                    <a:defRPr sz="1400" b="1">
                      <a:solidFill>
                        <a:schemeClr val="tx1"/>
                      </a:solidFill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120000"/>
              <a:lstStyle/>
              <a:p>
                <a:pPr>
                  <a:defRPr sz="1400" b="1">
                    <a:solidFill>
                      <a:schemeClr val="tx1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'Graphic Generator'!$F$1:$J$1</c:f>
              <c:strCache>
                <c:ptCount val="5"/>
                <c:pt idx="0">
                  <c:v>Uncorrected</c:v>
                </c:pt>
                <c:pt idx="1">
                  <c:v>Mediocre</c:v>
                </c:pt>
                <c:pt idx="2">
                  <c:v>Satisfactory</c:v>
                </c:pt>
                <c:pt idx="3">
                  <c:v>Good</c:v>
                </c:pt>
                <c:pt idx="4">
                  <c:v>Optimum</c:v>
                </c:pt>
              </c:strCache>
            </c:strRef>
          </c:cat>
          <c:val>
            <c:numRef>
              <c:f>'Graphic Generator'!$F$2:$K$2</c:f>
              <c:numCache>
                <c:formatCode>General</c:formatCode>
                <c:ptCount val="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90"/>
      </c:doughnutChart>
      <c:scatterChart>
        <c:scatterStyle val="lineMarker"/>
        <c:varyColors val="0"/>
        <c:ser>
          <c:idx val="1"/>
          <c:order val="1"/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xVal>
            <c:numRef>
              <c:f>'Graphic Generator'!$L$2:$L$3</c:f>
              <c:numCache>
                <c:formatCode>General</c:formatCode>
                <c:ptCount val="2"/>
                <c:pt idx="0">
                  <c:v>0.5</c:v>
                </c:pt>
                <c:pt idx="1">
                  <c:v>0.43972976822183751</c:v>
                </c:pt>
              </c:numCache>
            </c:numRef>
          </c:xVal>
          <c:yVal>
            <c:numRef>
              <c:f>'Graphic Generator'!$M$2:$M$3</c:f>
              <c:numCache>
                <c:formatCode>General</c:formatCode>
                <c:ptCount val="2"/>
                <c:pt idx="0">
                  <c:v>0.5</c:v>
                </c:pt>
                <c:pt idx="1">
                  <c:v>0.99635420735741387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38688"/>
        <c:axId val="164360960"/>
      </c:scatterChart>
      <c:valAx>
        <c:axId val="164338688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164360960"/>
        <c:crosses val="max"/>
        <c:crossBetween val="midCat"/>
      </c:valAx>
      <c:valAx>
        <c:axId val="164360960"/>
        <c:scaling>
          <c:orientation val="minMax"/>
          <c:max val="1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64338688"/>
        <c:crosses val="max"/>
        <c:crossBetween val="midCat"/>
      </c:valAx>
      <c:spPr>
        <a:blipFill dpi="0" rotWithShape="1">
          <a:blip xmlns:r="http://schemas.openxmlformats.org/officeDocument/2006/relationships" r:embed="rId1">
            <a:alphaModFix amt="34000"/>
          </a:blip>
          <a:srcRect/>
          <a:stretch>
            <a:fillRect/>
          </a:stretch>
        </a:blipFill>
      </c:spPr>
    </c:plotArea>
    <c:plotVisOnly val="1"/>
    <c:dispBlanksAs val="gap"/>
    <c:showDLblsOverMax val="0"/>
  </c:chart>
  <c:spPr>
    <a:pattFill prst="horzBrick">
      <a:fgClr>
        <a:schemeClr val="accent3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</xdr:colOff>
      <xdr:row>7</xdr:row>
      <xdr:rowOff>7620</xdr:rowOff>
    </xdr:from>
    <xdr:to>
      <xdr:col>22</xdr:col>
      <xdr:colOff>601980</xdr:colOff>
      <xdr:row>19</xdr:row>
      <xdr:rowOff>0</xdr:rowOff>
    </xdr:to>
    <xdr:graphicFrame macro="">
      <xdr:nvGraphicFramePr>
        <xdr:cNvPr id="1078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tabSelected="1" zoomScale="70" zoomScaleNormal="70" workbookViewId="0">
      <selection activeCell="C16" sqref="C16"/>
    </sheetView>
  </sheetViews>
  <sheetFormatPr defaultRowHeight="14.4" x14ac:dyDescent="0.3"/>
  <cols>
    <col min="1" max="1" width="20.21875" customWidth="1"/>
    <col min="2" max="2" width="12.6640625" bestFit="1" customWidth="1"/>
    <col min="3" max="3" width="12" bestFit="1" customWidth="1"/>
    <col min="4" max="5" width="8.88671875" hidden="1" customWidth="1"/>
    <col min="6" max="7" width="19.21875" hidden="1" customWidth="1"/>
    <col min="8" max="8" width="13.109375" hidden="1" customWidth="1"/>
    <col min="9" max="10" width="8.88671875" hidden="1" customWidth="1"/>
    <col min="11" max="11" width="39.44140625" customWidth="1"/>
  </cols>
  <sheetData>
    <row r="1" spans="1:256" ht="17.399999999999999" x14ac:dyDescent="0.3">
      <c r="A1" s="23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17.399999999999999" x14ac:dyDescent="0.3">
      <c r="A2" s="24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7.399999999999999" x14ac:dyDescent="0.3">
      <c r="A3" s="22" t="s">
        <v>40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7.399999999999999" x14ac:dyDescent="0.3">
      <c r="A4" s="22" t="s">
        <v>39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7.399999999999999" x14ac:dyDescent="0.3">
      <c r="A5" s="22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7.399999999999999" x14ac:dyDescent="0.3">
      <c r="A6" s="24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.6" x14ac:dyDescent="0.3">
      <c r="A7" s="24"/>
    </row>
    <row r="8" spans="1:256" ht="15" thickBot="1" x14ac:dyDescent="0.35"/>
    <row r="9" spans="1:256" ht="25.2" customHeight="1" thickBot="1" x14ac:dyDescent="0.35">
      <c r="A9" s="28" t="s">
        <v>44</v>
      </c>
      <c r="B9" s="29" t="s">
        <v>14</v>
      </c>
      <c r="C9" s="30" t="s">
        <v>42</v>
      </c>
      <c r="D9" s="6" t="s">
        <v>2</v>
      </c>
      <c r="E9" s="6" t="s">
        <v>3</v>
      </c>
      <c r="F9" s="6" t="s">
        <v>6</v>
      </c>
      <c r="G9" s="6" t="s">
        <v>5</v>
      </c>
      <c r="H9" s="7" t="s">
        <v>18</v>
      </c>
    </row>
    <row r="10" spans="1:256" ht="42.6" customHeight="1" x14ac:dyDescent="0.3">
      <c r="A10" s="31" t="s">
        <v>19</v>
      </c>
      <c r="B10" s="32" t="s">
        <v>15</v>
      </c>
      <c r="C10" s="33">
        <v>4</v>
      </c>
      <c r="D10" s="11">
        <v>1.7</v>
      </c>
      <c r="E10" s="12">
        <v>3.7</v>
      </c>
      <c r="F10" s="12">
        <f>(C10-D10)/E10</f>
        <v>0.62162162162162149</v>
      </c>
      <c r="G10" s="13">
        <v>0.36799999999999999</v>
      </c>
      <c r="H10" s="8">
        <f>F10*G10</f>
        <v>0.22875675675675669</v>
      </c>
      <c r="I10" t="str">
        <f>IF(C10&lt;D10-2*E10,"please, check this value. It is out from normal corn silage range",IF(C10&lt;D10-E10,"please, check this value. It is within normal corn silage range, but lower than mean - 1*SD",""))</f>
        <v/>
      </c>
      <c r="J10" t="str">
        <f>IF(C10&gt;D10+2*E10,"please, check this value. It is out from normal corn silage range",IF(C10&gt;D10+E10,"please, check this value. It is within normal corn silage range, but greater than mean + 1*SD",""))</f>
        <v/>
      </c>
      <c r="K10" s="37" t="str">
        <f t="shared" ref="K10:K19" si="0">CONCATENATE(I10,J10)</f>
        <v/>
      </c>
    </row>
    <row r="11" spans="1:256" ht="42.6" customHeight="1" x14ac:dyDescent="0.3">
      <c r="A11" s="34" t="s">
        <v>45</v>
      </c>
      <c r="B11" s="35" t="s">
        <v>15</v>
      </c>
      <c r="C11" s="36">
        <v>0.1</v>
      </c>
      <c r="D11" s="14">
        <v>0.1</v>
      </c>
      <c r="E11" s="15">
        <v>0.4</v>
      </c>
      <c r="F11" s="15">
        <f t="shared" ref="F11:F19" si="1">(C11-D11)/E11</f>
        <v>0</v>
      </c>
      <c r="G11" s="16">
        <v>0.34799999999999998</v>
      </c>
      <c r="H11" s="9">
        <f t="shared" ref="H11:H19" si="2">F11*G11</f>
        <v>0</v>
      </c>
      <c r="I11" t="str">
        <f t="shared" ref="I11:I19" si="3">IF(C11&lt;D11-2*E11,"please, check this value. It is out from normal corn silage range",IF(C11&lt;D11-E11,"please, check this value. It is within normal corn silage range, but lower than mean - 1*SD",""))</f>
        <v/>
      </c>
      <c r="J11" t="str">
        <f t="shared" ref="J11:J19" si="4">IF(C11&gt;D11+2*E11,"please, check this value. It is out from normal corn silage range",IF(C11&gt;D11+E11,"please, check this value. It is within normal corn silage range, but greater than mean + 1*SD",""))</f>
        <v/>
      </c>
      <c r="K11" s="37" t="str">
        <f t="shared" si="0"/>
        <v/>
      </c>
    </row>
    <row r="12" spans="1:256" ht="42.6" customHeight="1" x14ac:dyDescent="0.3">
      <c r="A12" s="34" t="s">
        <v>46</v>
      </c>
      <c r="B12" s="35" t="s">
        <v>15</v>
      </c>
      <c r="C12" s="36">
        <v>0.2</v>
      </c>
      <c r="D12" s="14">
        <v>0.2</v>
      </c>
      <c r="E12" s="15">
        <v>0.6</v>
      </c>
      <c r="F12" s="15">
        <f t="shared" si="1"/>
        <v>0</v>
      </c>
      <c r="G12" s="16">
        <v>0.31900000000000001</v>
      </c>
      <c r="H12" s="9">
        <f t="shared" si="2"/>
        <v>0</v>
      </c>
      <c r="I12" t="str">
        <f t="shared" si="3"/>
        <v/>
      </c>
      <c r="J12" t="str">
        <f t="shared" si="4"/>
        <v/>
      </c>
      <c r="K12" s="37" t="str">
        <f t="shared" si="0"/>
        <v/>
      </c>
    </row>
    <row r="13" spans="1:256" ht="42.6" customHeight="1" x14ac:dyDescent="0.3">
      <c r="A13" s="34" t="s">
        <v>20</v>
      </c>
      <c r="B13" s="35" t="s">
        <v>15</v>
      </c>
      <c r="C13" s="36">
        <v>0.1</v>
      </c>
      <c r="D13" s="14">
        <v>0.3</v>
      </c>
      <c r="E13" s="15">
        <v>0.7</v>
      </c>
      <c r="F13" s="15">
        <f t="shared" si="1"/>
        <v>-0.2857142857142857</v>
      </c>
      <c r="G13" s="16">
        <v>0.17399999999999999</v>
      </c>
      <c r="H13" s="9">
        <f t="shared" si="2"/>
        <v>-4.9714285714285711E-2</v>
      </c>
      <c r="I13" t="str">
        <f t="shared" si="3"/>
        <v/>
      </c>
      <c r="J13" t="str">
        <f t="shared" si="4"/>
        <v/>
      </c>
      <c r="K13" s="37" t="str">
        <f t="shared" si="0"/>
        <v/>
      </c>
    </row>
    <row r="14" spans="1:256" ht="42.6" customHeight="1" x14ac:dyDescent="0.3">
      <c r="A14" s="34" t="s">
        <v>21</v>
      </c>
      <c r="B14" s="35" t="s">
        <v>15</v>
      </c>
      <c r="C14" s="36">
        <v>45</v>
      </c>
      <c r="D14" s="14">
        <v>46.1</v>
      </c>
      <c r="E14" s="15">
        <v>26.2</v>
      </c>
      <c r="F14" s="15">
        <f t="shared" si="1"/>
        <v>-4.1984732824427537E-2</v>
      </c>
      <c r="G14" s="16">
        <v>0.35899999999999999</v>
      </c>
      <c r="H14" s="9">
        <f t="shared" si="2"/>
        <v>-1.5072519083969485E-2</v>
      </c>
      <c r="I14" t="str">
        <f t="shared" si="3"/>
        <v/>
      </c>
      <c r="J14" t="str">
        <f t="shared" si="4"/>
        <v/>
      </c>
      <c r="K14" s="37" t="str">
        <f t="shared" si="0"/>
        <v/>
      </c>
    </row>
    <row r="15" spans="1:256" ht="42.6" customHeight="1" x14ac:dyDescent="0.3">
      <c r="A15" s="34" t="s">
        <v>22</v>
      </c>
      <c r="B15" s="35" t="s">
        <v>15</v>
      </c>
      <c r="C15" s="36">
        <v>45</v>
      </c>
      <c r="D15" s="14">
        <v>37</v>
      </c>
      <c r="E15" s="15">
        <v>14</v>
      </c>
      <c r="F15" s="15">
        <f t="shared" si="1"/>
        <v>0.5714285714285714</v>
      </c>
      <c r="G15" s="16">
        <v>0.36399999999999999</v>
      </c>
      <c r="H15" s="9">
        <f t="shared" si="2"/>
        <v>0.20799999999999999</v>
      </c>
      <c r="I15" t="str">
        <f t="shared" si="3"/>
        <v/>
      </c>
      <c r="J15" t="str">
        <f t="shared" si="4"/>
        <v/>
      </c>
      <c r="K15" s="37" t="str">
        <f t="shared" si="0"/>
        <v/>
      </c>
    </row>
    <row r="16" spans="1:256" ht="42.6" customHeight="1" x14ac:dyDescent="0.3">
      <c r="A16" s="34" t="s">
        <v>0</v>
      </c>
      <c r="B16" s="35" t="s">
        <v>16</v>
      </c>
      <c r="C16" s="36">
        <v>60</v>
      </c>
      <c r="D16" s="14">
        <v>52</v>
      </c>
      <c r="E16" s="15">
        <v>31</v>
      </c>
      <c r="F16" s="15">
        <f t="shared" si="1"/>
        <v>0.25806451612903225</v>
      </c>
      <c r="G16" s="16">
        <v>0.21299999999999999</v>
      </c>
      <c r="H16" s="9">
        <f t="shared" si="2"/>
        <v>5.4967741935483871E-2</v>
      </c>
      <c r="I16" t="str">
        <f t="shared" si="3"/>
        <v/>
      </c>
      <c r="J16" t="str">
        <f t="shared" si="4"/>
        <v/>
      </c>
      <c r="K16" s="37" t="str">
        <f t="shared" si="0"/>
        <v/>
      </c>
    </row>
    <row r="17" spans="1:11" ht="42.6" customHeight="1" x14ac:dyDescent="0.3">
      <c r="A17" s="34" t="s">
        <v>1</v>
      </c>
      <c r="B17" s="35" t="s">
        <v>17</v>
      </c>
      <c r="C17" s="36">
        <v>3.7</v>
      </c>
      <c r="D17" s="14">
        <v>4.42</v>
      </c>
      <c r="E17" s="15">
        <v>1.1499999999999999</v>
      </c>
      <c r="F17" s="15">
        <f t="shared" si="1"/>
        <v>-0.62608695652173896</v>
      </c>
      <c r="G17" s="16">
        <v>-0.2</v>
      </c>
      <c r="H17" s="9">
        <f t="shared" si="2"/>
        <v>0.12521739130434781</v>
      </c>
      <c r="I17" t="str">
        <f t="shared" si="3"/>
        <v/>
      </c>
      <c r="J17" t="str">
        <f t="shared" si="4"/>
        <v/>
      </c>
      <c r="K17" s="37" t="str">
        <f t="shared" si="0"/>
        <v/>
      </c>
    </row>
    <row r="18" spans="1:11" ht="42.6" customHeight="1" x14ac:dyDescent="0.3">
      <c r="A18" s="34" t="s">
        <v>23</v>
      </c>
      <c r="B18" s="35" t="s">
        <v>15</v>
      </c>
      <c r="C18" s="36">
        <v>4</v>
      </c>
      <c r="D18" s="14">
        <v>2.8</v>
      </c>
      <c r="E18" s="15">
        <v>3.5</v>
      </c>
      <c r="F18" s="15">
        <f t="shared" si="1"/>
        <v>0.34285714285714292</v>
      </c>
      <c r="G18" s="16">
        <v>0.49199999999999999</v>
      </c>
      <c r="H18" s="9">
        <f t="shared" si="2"/>
        <v>0.1686857142857143</v>
      </c>
      <c r="I18" t="str">
        <f t="shared" si="3"/>
        <v/>
      </c>
      <c r="J18" t="str">
        <f t="shared" si="4"/>
        <v/>
      </c>
      <c r="K18" s="37" t="str">
        <f t="shared" si="0"/>
        <v/>
      </c>
    </row>
    <row r="19" spans="1:11" ht="42.6" customHeight="1" thickBot="1" x14ac:dyDescent="0.35">
      <c r="A19" s="25" t="s">
        <v>24</v>
      </c>
      <c r="B19" s="26" t="s">
        <v>15</v>
      </c>
      <c r="C19" s="27">
        <v>20</v>
      </c>
      <c r="D19" s="17">
        <v>23.8</v>
      </c>
      <c r="E19" s="18">
        <v>12.7</v>
      </c>
      <c r="F19" s="18">
        <f t="shared" si="1"/>
        <v>-0.29921259842519693</v>
      </c>
      <c r="G19" s="19">
        <v>0.308</v>
      </c>
      <c r="H19" s="10">
        <f t="shared" si="2"/>
        <v>-9.2157480314960655E-2</v>
      </c>
      <c r="I19" t="str">
        <f t="shared" si="3"/>
        <v/>
      </c>
      <c r="J19" t="str">
        <f t="shared" si="4"/>
        <v/>
      </c>
      <c r="K19" s="37" t="str">
        <f t="shared" si="0"/>
        <v/>
      </c>
    </row>
    <row r="20" spans="1:11" ht="12.6" customHeight="1" x14ac:dyDescent="0.3">
      <c r="A20" s="1"/>
      <c r="B20" s="1"/>
      <c r="C20" s="1"/>
      <c r="D20" s="1"/>
      <c r="E20" s="1"/>
      <c r="F20" s="1"/>
      <c r="G20" s="1"/>
      <c r="H20" s="1"/>
    </row>
    <row r="21" spans="1:11" hidden="1" x14ac:dyDescent="0.3">
      <c r="A21" s="1" t="s">
        <v>4</v>
      </c>
      <c r="B21" s="1">
        <f>SUM(H10:H13)</f>
        <v>0.17904247104247098</v>
      </c>
      <c r="C21" s="1">
        <f>B21*-30</f>
        <v>-5.371274131274129</v>
      </c>
      <c r="D21" s="1"/>
      <c r="E21" s="1"/>
      <c r="F21" s="1"/>
      <c r="G21" s="1"/>
      <c r="H21" s="1"/>
    </row>
    <row r="22" spans="1:11" hidden="1" x14ac:dyDescent="0.3">
      <c r="A22" s="1" t="s">
        <v>7</v>
      </c>
      <c r="B22" s="1">
        <f>SUM(H14:H17)</f>
        <v>0.37311261415586217</v>
      </c>
      <c r="C22" s="1">
        <f>B22*50</f>
        <v>18.655630707793108</v>
      </c>
      <c r="D22" s="1"/>
      <c r="E22" s="1"/>
      <c r="F22" s="1"/>
      <c r="G22" s="1"/>
      <c r="H22" s="1"/>
    </row>
    <row r="23" spans="1:11" hidden="1" x14ac:dyDescent="0.3">
      <c r="A23" s="1" t="s">
        <v>8</v>
      </c>
      <c r="B23" s="1">
        <f>SUM(H18:H19)</f>
        <v>7.6528233970753645E-2</v>
      </c>
      <c r="C23" s="1">
        <f>B23*20</f>
        <v>1.5305646794150729</v>
      </c>
      <c r="D23" s="1"/>
      <c r="E23" s="1"/>
      <c r="F23" s="1"/>
      <c r="G23" s="1"/>
      <c r="H23" s="1"/>
    </row>
    <row r="24" spans="1:11" hidden="1" x14ac:dyDescent="0.3">
      <c r="A24" s="2"/>
      <c r="B24" s="1"/>
      <c r="C24" s="1"/>
      <c r="D24" s="1"/>
      <c r="E24" s="1"/>
      <c r="F24" s="1"/>
      <c r="G24" s="1"/>
      <c r="H24" s="1"/>
    </row>
    <row r="25" spans="1:11" hidden="1" x14ac:dyDescent="0.3">
      <c r="A25" s="2" t="s">
        <v>9</v>
      </c>
      <c r="B25" s="1">
        <f>SUM(C21:C23)</f>
        <v>14.814921255934053</v>
      </c>
      <c r="C25" s="1"/>
      <c r="D25" s="1"/>
      <c r="E25" s="1"/>
      <c r="F25" s="1"/>
      <c r="G25" s="1"/>
      <c r="H25" s="1"/>
    </row>
    <row r="26" spans="1:11" hidden="1" x14ac:dyDescent="0.3">
      <c r="A26" s="2"/>
      <c r="B26" s="1"/>
      <c r="C26" s="1"/>
      <c r="D26" s="1"/>
      <c r="E26" s="1"/>
      <c r="F26" s="1"/>
      <c r="G26" s="1"/>
      <c r="H26" s="1"/>
    </row>
    <row r="27" spans="1:11" hidden="1" x14ac:dyDescent="0.3">
      <c r="A27" s="2" t="s">
        <v>11</v>
      </c>
      <c r="B27" s="1">
        <v>44.41</v>
      </c>
      <c r="C27" s="1"/>
      <c r="D27" s="1"/>
      <c r="E27" s="1"/>
      <c r="F27" s="1"/>
      <c r="G27" s="1"/>
      <c r="H27" s="1"/>
    </row>
    <row r="28" spans="1:11" hidden="1" x14ac:dyDescent="0.3">
      <c r="A28" s="2" t="s">
        <v>12</v>
      </c>
      <c r="B28" s="1">
        <v>83.911000000000001</v>
      </c>
      <c r="C28" s="1"/>
      <c r="D28" s="1"/>
      <c r="E28" s="1"/>
      <c r="F28" s="1"/>
      <c r="G28" s="1"/>
      <c r="H28" s="1"/>
    </row>
    <row r="29" spans="1:11" hidden="1" x14ac:dyDescent="0.3">
      <c r="A29" s="1"/>
      <c r="B29" s="1"/>
      <c r="C29" s="1"/>
      <c r="D29" s="1"/>
      <c r="E29" s="1"/>
      <c r="F29" s="1"/>
      <c r="G29" s="1"/>
      <c r="H29" s="1"/>
    </row>
    <row r="30" spans="1:11" hidden="1" x14ac:dyDescent="0.3">
      <c r="A30" s="3" t="s">
        <v>10</v>
      </c>
      <c r="B30" s="4">
        <f>(B25+B27)/(B27+B28)*100</f>
        <v>46.153724843115349</v>
      </c>
      <c r="C30" s="1"/>
      <c r="D30" s="1"/>
      <c r="E30" s="1"/>
      <c r="F30" s="1"/>
      <c r="G30" s="1"/>
      <c r="H30" s="1"/>
    </row>
    <row r="31" spans="1:11" hidden="1" x14ac:dyDescent="0.3">
      <c r="A31" s="3" t="s">
        <v>13</v>
      </c>
      <c r="B31" s="5" t="str">
        <f>IF(B30&lt;20,"Inappropiate",IF(B30&lt;20,"Mediocre",IF(B30&lt;60,"Sufficient",IF(B30&lt;80,"Good","Excellent"))))</f>
        <v>Sufficient</v>
      </c>
      <c r="C31" s="1"/>
      <c r="D31" s="1"/>
      <c r="E31" s="1"/>
      <c r="F31" s="1"/>
      <c r="G31" s="1"/>
      <c r="H31" s="1"/>
    </row>
  </sheetData>
  <sheetProtection password="BE68" sheet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D20" sqref="D20"/>
    </sheetView>
  </sheetViews>
  <sheetFormatPr defaultRowHeight="14.4" x14ac:dyDescent="0.3"/>
  <cols>
    <col min="1" max="1" width="23.44140625" bestFit="1" customWidth="1"/>
  </cols>
  <sheetData>
    <row r="1" spans="1:13" x14ac:dyDescent="0.3">
      <c r="A1" s="20" t="s">
        <v>38</v>
      </c>
      <c r="B1" t="s">
        <v>25</v>
      </c>
      <c r="C1" t="s">
        <v>26</v>
      </c>
      <c r="D1" t="s">
        <v>27</v>
      </c>
      <c r="E1" t="s">
        <v>28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29</v>
      </c>
      <c r="M1" t="s">
        <v>30</v>
      </c>
    </row>
    <row r="2" spans="1:13" x14ac:dyDescent="0.3">
      <c r="A2" s="20" t="s">
        <v>37</v>
      </c>
      <c r="B2">
        <f>'Fermentative Quality Index'!B30</f>
        <v>46.153724843115349</v>
      </c>
      <c r="C2">
        <v>0</v>
      </c>
      <c r="D2">
        <v>100</v>
      </c>
      <c r="E2">
        <v>180</v>
      </c>
      <c r="F2">
        <v>0.1</v>
      </c>
      <c r="G2">
        <v>0.1</v>
      </c>
      <c r="H2">
        <v>0.1</v>
      </c>
      <c r="I2">
        <v>0.1</v>
      </c>
      <c r="J2">
        <v>0.1</v>
      </c>
      <c r="K2">
        <f>(360-E2)/360</f>
        <v>0.5</v>
      </c>
      <c r="L2">
        <v>0.5</v>
      </c>
      <c r="M2">
        <v>0.5</v>
      </c>
    </row>
    <row r="3" spans="1:13" x14ac:dyDescent="0.3">
      <c r="L3">
        <f>1-(COS(RADIANS(E2)*(B2-C2)/(D2-C2))+1)/2</f>
        <v>0.43972976822183751</v>
      </c>
      <c r="M3">
        <f>(SIN(RADIANS(E2)*(B2-C2)/(D2-C2))+1)/2</f>
        <v>0.99635420735741387</v>
      </c>
    </row>
  </sheetData>
  <sheetProtection password="BE68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Fermentative Quality Index</vt:lpstr>
      <vt:lpstr>Graphic Generator</vt:lpstr>
    </vt:vector>
  </TitlesOfParts>
  <Company>Università Cattolica del Sacro Cuore - Piacenza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 Antonio</dc:creator>
  <cp:lastModifiedBy>Gallo Antonio</cp:lastModifiedBy>
  <dcterms:created xsi:type="dcterms:W3CDTF">2015-02-10T07:20:23Z</dcterms:created>
  <dcterms:modified xsi:type="dcterms:W3CDTF">2015-07-22T15:23:26Z</dcterms:modified>
</cp:coreProperties>
</file>